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09\"/>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<sst xmlns="http://schemas.openxmlformats.org/spreadsheetml/2006/main" count="393" uniqueCount="225">
  <si>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</si>
  <si>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</si>
  <si>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</si>
  <si>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</si>
  <si>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</si>
  <si>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</si>
  <si>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</si>
  <si>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</si>
  <si>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</si>
  <si>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</si>
  <si>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</si>
  <si>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</si>
  <si>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</si>
  <si>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</si>
  <si>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</si>
  <si>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</si>
  <si>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</si>
  <si>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</si>
  <si>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</si>
  <si>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</si>
  <si>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</si>
  <si>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</si>
  <si>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</si>
  <si>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</si>
  <si>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</si>
  <si>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</si>
  <si>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</si>
  <si>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</si>
  <si>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</si>
  <si>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</si>
  <si>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</si>
  <si>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</si>
  <si>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</si>
  <si>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</si>
  <si>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</si>
  <si>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</si>
  <si>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</si>
  <si>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</si>
  <si>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</si>
  <si>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</si>
  <si>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</si>
  <si>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</si>
  <si>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</si>
  <si>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</si>
  <si>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</si>
  <si>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</si>
  <si>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</si>
  <si>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</si>
  <si>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</si>
  <si>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</si>
  <si>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</si>
  <si>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</si>
  <si>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</si>
  <si>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</si>
  <si>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</si>
  <si>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</si>
  <si>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</si>
  <si>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</si>
  <si>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</si>
  <si>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</si>
  <si>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</si>
  <si>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</si>
  <si>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</si>
  <si>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</si>
  <si>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</si>
  <si>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</si>
  <si>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</si>
  <si>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</si>
  <si>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</si>
  <si>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</si>
  <si>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</si>
  <si>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</si>
  <si>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</si>
  <si>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</si>
  <si>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</si>
  <si>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</si>
  <si>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</si>
  <si>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</si>
  <si>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</si>
  <si>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</si>
  <si>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</si>
  <si>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</si>
  <si>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</si>
  <si>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</si>
  <si>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</si>
  <si>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</si>
  <si>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</si>
  <si>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</si>
  <si>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</si>
  <si>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</si>
  <si>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</si>
  <si>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</si>
  <si>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</si>
  <si>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</si>
  <si>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</si>
  <si>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</si>
  <si>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</si>
  <si>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</si>
  <si>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</si>
  <si>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</si>
  <si>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</si>
  <si>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</si>
  <si>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</si>
  <si>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</si>
  <si>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</si>
  <si>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</si>
  <si>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</si>
  <si>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</si>
  <si>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</si>
  <si>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</si>
  <si>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</si>
  <si>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</si>
  <si>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</si>
  <si>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</si>
  <si>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</si>
  <si>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</si>
  <si>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</si>
  <si>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</si>
  <si>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</si>
  <si>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</si>
  <si>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</si>
  <si>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</si>
  <si>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</si>
  <si>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</si>
  <si>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</si>
  <si>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</si>
  <si>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</si>
  <si>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</si>
  <si>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</si>
  <si>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</si>
  <si>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</si>
  <si>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</si>
  <si>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</si>
  <si>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</si>
  <si>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</si>
  <si>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</si>
  <si>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</si>
  <si>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</si>
  <si>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</si>
  <si>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</si>
  <si>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</si>
  <si>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</si>
  <si>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</si>
  <si>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</si>
  <si>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</si>
  <si>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</si>
  <si>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</si>
  <si>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</si>
  <si>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</si>
  <si>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</si>
  <si>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</si>
  <si>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</si>
  <si>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</si>
  <si>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</si>
  <si>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</si>
  <si>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</si>
  <si>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</si>
  <si>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</si>
  <si>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 xml:space="preserve">Ilustración de base y ácido de Lewis </t>
  </si>
  <si>
    <t>Ilustración autodisoación del agua</t>
  </si>
  <si>
    <t>Se solicita que se realice la ilustración similar a la que se deja en imagen guía. Por favor  manejar subíndices y superíndices.La ilustración no tiene pie de imagen, ya que es una continuación del texto. La flecha que se dirige a la izquierda debe ser más larga que la que se dirige a la derecha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</si>
  <si>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</si>
  <si>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</si>
  <si>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</si>
  <si>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</si>
  <si>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</si>
  <si>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 xml:space="preserve">4° ESO/Física y química/los ácidos y las bases/La fuerza de los 
ácidos y las bases 
</t>
  </si>
  <si>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</si>
  <si>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</si>
  <si>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</si>
  <si>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</si>
  <si>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</si>
  <si>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</si>
  <si>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</si>
  <si>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</si>
  <si>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</si>
  <si>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</si>
  <si>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</si>
  <si>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</si>
  <si>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</si>
  <si>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</si>
  <si>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La imagen curva de valoración se obtuvo de la página web relacionada"Curva de titulación Ácido acético + fenolftaleina---NaOH" . Sin embargo no esta libre de derechos.  Se solicita realizar gráfico similar a la que se deja en imagen guía.</t>
  </si>
  <si>
    <t xml:space="preserve">Ilustración disociación ácido clorhídrico e hidróxido de potasio </t>
  </si>
  <si>
    <t>Fotografía de disociación de un ácido fuerte</t>
  </si>
  <si>
    <t>Ilustración de disociación de ácido fluorhídrico y amoniaco</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</si>
  <si>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</si>
  <si>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</si>
  <si>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</si>
  <si>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</si>
  <si>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</si>
  <si>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</si>
  <si>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Se solicita que se realice la ilustración similar a la que se deja en imagen guía. Por favor  manejar subíndices.La ilustración no tiene pie de imagen, ya que es una continuación del texto. Por favor incluir ubicar los números, 0 (cero) +1,-1, +2, justo encima de cada elemento. Los números deben ser de otro color al manejado en la ecuación. </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</si>
  <si>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</si>
  <si>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Ilustración tabla de potenciales de reducción</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</si>
  <si>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</si>
  <si>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</si>
  <si>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</si>
  <si>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</si>
  <si>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</si>
  <si>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</si>
  <si>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</si>
  <si>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</si>
  <si>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</si>
  <si>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Ilustración reacción entre el Zn y AgCl</t>
    </r>
    <r>
      <rPr>
        <vertAlign val="subscript"/>
        <sz val="10.5"/>
        <color theme="1"/>
        <rFont val="Century Gothic"/>
        <family val="2"/>
      </rPr>
      <t>2</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</si>
  <si>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</si>
  <si>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</si>
  <si>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</si>
  <si>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</si>
  <si>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</si>
  <si>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Se solicita que se realice la ilustración similar a la que se deja en imagen guía. Por favor  manejar subíndices y superíndices.La ilustración no tiene pie de imagen, ya que es una continuación del texto. Las flechas curvas se deben manejar de diferente color. Los puntos deben ser de color negro y se deben evidenciar.</t>
  </si>
  <si>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</si>
  <si>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</si>
  <si>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</si>
  <si>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</si>
  <si>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</si>
  <si>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</si>
  <si>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</si>
  <si>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</si>
  <si>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</si>
  <si>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</si>
  <si>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</si>
  <si>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</si>
  <si>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</si>
  <si>
    <t>Se solicita que se realice la ilustración de tabla similar a la que se deja en imagen guía. Por favor  manejar subíndices y superíndices.La ilustración no tiene pie de imagen, ya que es una continuación del texto. La información que aparece en la columnna 1  filas 3,4,5 y 6  deben estar alineada a la izquierda.La información  que se encuentra en la columna 2 debe estar centrada. Lo que se ecuentra en parentesis: a la derecha (ac) y la izquierda (s)</t>
  </si>
  <si>
    <t>Ilustración de celda de Daniell</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</si>
</sst>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1"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vertAlign val="subscript"/>
      <sz val="10.5"/>
      <color theme="1"/>
      <name val="Century Gothic"/>
      <family val="2"/>
    </font>
    <font>
      <sz val="14"/>
      <color theme="1"/>
      <name val="Arial"/>
      <family val="2"/>
    </font>
    <font>
      <u/>
      <sz val="10"/>
      <color theme="1"/>
      <name val="Century Gothic"/>
      <family val="2"/>
    </font>
    <font>
      <u/>
      <sz val="1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31">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1" fontId="6" fillId="0" borderId="5" xfId="0" quotePrefix="1" applyNumberFormat="1" applyFont="1" applyFill="1" applyBorder="1" applyAlignment="1">
      <alignment horizontal="lef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0" fontId="11" fillId="0" borderId="5" xfId="0" applyFont="1" applyBorder="1" applyAlignment="1">
      <alignment horizontal="left"/>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11" fillId="0" borderId="5" xfId="0" applyFont="1" applyBorder="1" applyAlignment="1">
      <alignment vertical="center"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0" fillId="0" borderId="0" xfId="0" applyFont="1" applyAlignment="1">
      <alignment vertical="top"/>
    </xf>
    <xf numFmtId="0" fontId="21" fillId="0" borderId="5" xfId="0" applyFont="1" applyBorder="1" applyAlignment="1">
      <alignment vertical="top" wrapText="1"/>
    </xf>
    <xf numFmtId="0" fontId="11" fillId="0" borderId="5" xfId="0" applyFont="1" applyBorder="1" applyAlignment="1">
      <alignment vertical="top" wrapText="1"/>
    </xf>
    <xf numFmtId="0" fontId="28" fillId="0" borderId="0" xfId="0" applyFont="1" applyAlignment="1">
      <alignment horizontal="left" vertical="top" wrapText="1"/>
    </xf>
    <xf numFmtId="0" fontId="20" fillId="0" borderId="5" xfId="0" applyFont="1" applyBorder="1" applyAlignment="1">
      <alignment vertical="top" wrapText="1"/>
    </xf>
    <xf numFmtId="0" fontId="20" fillId="0" borderId="5" xfId="0" applyFont="1" applyBorder="1" applyAlignment="1">
      <alignment vertical="top"/>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5" Type="http://schemas.openxmlformats.org/officeDocument/2006/relationships/image" Target="../media/image30.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57150</xdr:colOff>
          <xdr:row>12</xdr:row>
          <xdr:rowOff>276225</xdr:rowOff>
        </xdr:from>
        <xdr:to>
          <xdr:col>9</xdr:col>
          <xdr:colOff>4343400</xdr:colOff>
          <xdr:row>12</xdr:row>
          <xdr:rowOff>1362075</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266700</xdr:rowOff>
        </xdr:from>
        <xdr:to>
          <xdr:col>9</xdr:col>
          <xdr:colOff>4743450</xdr:colOff>
          <xdr:row>13</xdr:row>
          <xdr:rowOff>1828800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14</xdr:row>
          <xdr:rowOff>209550</xdr:rowOff>
        </xdr:from>
        <xdr:to>
          <xdr:col>9</xdr:col>
          <xdr:colOff>4610100</xdr:colOff>
          <xdr:row>14</xdr:row>
          <xdr:rowOff>1628775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15</xdr:row>
          <xdr:rowOff>400050</xdr:rowOff>
        </xdr:from>
        <xdr:to>
          <xdr:col>9</xdr:col>
          <xdr:colOff>4210050</xdr:colOff>
          <xdr:row>15</xdr:row>
          <xdr:rowOff>1114425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16</xdr:row>
          <xdr:rowOff>209550</xdr:rowOff>
        </xdr:from>
        <xdr:to>
          <xdr:col>9</xdr:col>
          <xdr:colOff>1781175</xdr:colOff>
          <xdr:row>16</xdr:row>
          <xdr:rowOff>1447800</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17</xdr:row>
          <xdr:rowOff>190500</xdr:rowOff>
        </xdr:from>
        <xdr:to>
          <xdr:col>9</xdr:col>
          <xdr:colOff>2324100</xdr:colOff>
          <xdr:row>17</xdr:row>
          <xdr:rowOff>1162050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18</xdr:row>
          <xdr:rowOff>219075</xdr:rowOff>
        </xdr:from>
        <xdr:to>
          <xdr:col>9</xdr:col>
          <xdr:colOff>942975</xdr:colOff>
          <xdr:row>18</xdr:row>
          <xdr:rowOff>2076450</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238125</xdr:rowOff>
        </xdr:from>
        <xdr:to>
          <xdr:col>9</xdr:col>
          <xdr:colOff>1562100</xdr:colOff>
          <xdr:row>19</xdr:row>
          <xdr:rowOff>1152525</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76201</xdr:colOff>
      <xdr:row>21</xdr:row>
      <xdr:rowOff>228600</xdr:rowOff>
    </xdr:from>
    <xdr:to>
      <xdr:col>9</xdr:col>
      <xdr:colOff>1981201</xdr:colOff>
      <xdr:row>21</xdr:row>
      <xdr:rowOff>1739648</xdr:rowOff>
    </xdr:to>
    <xdr:pic>
      <xdr:nvPicPr>
        <xdr:cNvPr id="15" name="Imagen 14"/>
        <xdr:cNvPicPr>
          <a:picLocks noChangeAspect="1"/>
        </xdr:cNvPicPr>
      </xdr:nvPicPr>
      <xdr:blipFill>
        <a:blip xmlns:r="http://schemas.openxmlformats.org/officeDocument/2006/relationships" r:embed="rId6"/>
        <a:stretch>
          <a:fillRect/>
        </a:stretch>
      </xdr:blipFill>
      <xdr:spPr>
        <a:xfrm>
          <a:off x="13763626" y="21936075"/>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485775</xdr:colOff>
      <xdr:row>24</xdr:row>
      <xdr:rowOff>238125</xdr:rowOff>
    </xdr:from>
    <xdr:to>
      <xdr:col>9</xdr:col>
      <xdr:colOff>2095500</xdr:colOff>
      <xdr:row>24</xdr:row>
      <xdr:rowOff>1569477</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4173200" y="27031950"/>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27</xdr:row>
          <xdr:rowOff>1638300</xdr:rowOff>
        </xdr:from>
        <xdr:to>
          <xdr:col>10</xdr:col>
          <xdr:colOff>1990725</xdr:colOff>
          <xdr:row>27</xdr:row>
          <xdr:rowOff>2409825</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31</xdr:row>
          <xdr:rowOff>266700</xdr:rowOff>
        </xdr:from>
        <xdr:to>
          <xdr:col>9</xdr:col>
          <xdr:colOff>2552700</xdr:colOff>
          <xdr:row>31</xdr:row>
          <xdr:rowOff>2162175</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32</xdr:row>
          <xdr:rowOff>200025</xdr:rowOff>
        </xdr:from>
        <xdr:to>
          <xdr:col>9</xdr:col>
          <xdr:colOff>2495550</xdr:colOff>
          <xdr:row>32</xdr:row>
          <xdr:rowOff>1762125</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180975</xdr:colOff>
          <xdr:row>33</xdr:row>
          <xdr:rowOff>314325</xdr:rowOff>
        </xdr:from>
        <xdr:to>
          <xdr:col>9</xdr:col>
          <xdr:colOff>3095625</xdr:colOff>
          <xdr:row>33</xdr:row>
          <xdr:rowOff>2352675</xdr:rowOff>
        </xdr:to>
        <xdr:sp macro="" textlink="">
          <xdr:nvSpPr>
            <xdr:cNvPr id="2106" name="Object 58" hidden="1">
              <a:extLst>
                <a:ext uri="{63B3BB69-23CF-44E3-9099-C40C66FF867C}">
                  <a14:compatExt spid="_x0000_s210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36</xdr:row>
      <xdr:rowOff>304800</xdr:rowOff>
    </xdr:from>
    <xdr:to>
      <xdr:col>9</xdr:col>
      <xdr:colOff>1952625</xdr:colOff>
      <xdr:row>36</xdr:row>
      <xdr:rowOff>1457325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38100</xdr:colOff>
          <xdr:row>37</xdr:row>
          <xdr:rowOff>390525</xdr:rowOff>
        </xdr:from>
        <xdr:to>
          <xdr:col>9</xdr:col>
          <xdr:colOff>4781550</xdr:colOff>
          <xdr:row>37</xdr:row>
          <xdr:rowOff>1381125</xdr:rowOff>
        </xdr:to>
        <xdr:sp macro="" textlink="">
          <xdr:nvSpPr>
            <xdr:cNvPr id="2107" name="Object 59" hidden="1">
              <a:extLst>
                <a:ext uri="{63B3BB69-23CF-44E3-9099-C40C66FF867C}">
                  <a14:compatExt spid="_x0000_s210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114300</xdr:colOff>
          <xdr:row>38</xdr:row>
          <xdr:rowOff>247650</xdr:rowOff>
        </xdr:from>
        <xdr:to>
          <xdr:col>9</xdr:col>
          <xdr:colOff>4248150</xdr:colOff>
          <xdr:row>38</xdr:row>
          <xdr:rowOff>1514475</xdr:rowOff>
        </xdr:to>
        <xdr:sp macro="" textlink="">
          <xdr:nvSpPr>
            <xdr:cNvPr id="2108" name="Object 60" hidden="1">
              <a:extLst>
                <a:ext uri="{63B3BB69-23CF-44E3-9099-C40C66FF867C}">
                  <a14:compatExt spid="_x0000_s2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390525</xdr:colOff>
          <xdr:row>39</xdr:row>
          <xdr:rowOff>266700</xdr:rowOff>
        </xdr:from>
        <xdr:to>
          <xdr:col>9</xdr:col>
          <xdr:colOff>3209925</xdr:colOff>
          <xdr:row>39</xdr:row>
          <xdr:rowOff>2333625</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19"/>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0"/>
        <a:stretch>
          <a:fillRect/>
        </a:stretch>
      </xdr:blipFill>
      <xdr:spPr>
        <a:xfrm>
          <a:off x="14578636" y="60114656"/>
          <a:ext cx="1536668" cy="2462696"/>
        </a:xfrm>
        <a:prstGeom prst="rect">
          <a:avLst/>
        </a:prstGeom>
      </xdr:spPr>
    </xdr:pic>
    <xdr:clientData/>
  </xdr:twoCellAnchor>
  <xdr:twoCellAnchor editAs="oneCell">
    <xdr:from>
      <xdr:col>9</xdr:col>
      <xdr:colOff>38100</xdr:colOff>
      <xdr:row>40</xdr:row>
      <xdr:rowOff>266700</xdr:rowOff>
    </xdr:from>
    <xdr:to>
      <xdr:col>9</xdr:col>
      <xdr:colOff>4152900</xdr:colOff>
      <xdr:row>40</xdr:row>
      <xdr:rowOff>3187700</xdr:rowOff>
    </xdr:to>
    <xdr:pic>
      <xdr:nvPicPr>
        <xdr:cNvPr id="51" name="Imagen 50"/>
        <xdr:cNvPicPr/>
      </xdr:nvPicPr>
      <xdr:blipFill rotWithShape="1">
        <a:blip xmlns:r="http://schemas.openxmlformats.org/officeDocument/2006/relationships" r:embed="rId21"/>
        <a:srcRect l="47786" t="19464" r="11838" b="30784"/>
        <a:stretch/>
      </xdr:blipFill>
      <xdr:spPr bwMode="auto">
        <a:xfrm>
          <a:off x="13741400" y="55651400"/>
          <a:ext cx="4114800" cy="29210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png"/><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32" Type="http://schemas.openxmlformats.org/officeDocument/2006/relationships/oleObject" Target="../embeddings/oleObject15.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28" Type="http://schemas.openxmlformats.org/officeDocument/2006/relationships/oleObject" Target="../embeddings/oleObject13.bin"/><Relationship Id="rId10" Type="http://schemas.openxmlformats.org/officeDocument/2006/relationships/oleObject" Target="../embeddings/oleObject4.bin"/><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 Id="rId30" Type="http://schemas.openxmlformats.org/officeDocument/2006/relationships/oleObject" Target="../embeddings/oleObject1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E1" zoomScale="75" zoomScaleNormal="75" zoomScalePageLayoutView="140" workbookViewId="0">
      <pane ySplit="9" topLeftCell="A41" activePane="bottomLeft" state="frozen"/>
      <selection pane="bottomLeft" activeCell="I5" sqref="I5"/>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107" t="s">
        <v>22</v>
      </c>
      <c r="D2" s="108"/>
      <c r="F2" s="100" t="s">
        <v>0</v>
      </c>
      <c r="G2" s="101"/>
      <c r="H2" s="42"/>
      <c r="I2" s="42"/>
      <c r="J2" s="16"/>
    </row>
    <row r="3" spans="1:16" ht="15.75" x14ac:dyDescent="0.25">
      <c r="A3" s="1"/>
      <c r="B3" s="4" t="s">
        <v>8</v>
      </c>
      <c r="C3" s="109">
        <v>11</v>
      </c>
      <c r="D3" s="110"/>
      <c r="F3" s="102"/>
      <c r="G3" s="103"/>
      <c r="H3" s="42"/>
      <c r="I3" s="42"/>
      <c r="J3" s="16"/>
    </row>
    <row r="4" spans="1:16" ht="16.5" x14ac:dyDescent="0.3">
      <c r="A4" s="1"/>
      <c r="B4" s="4" t="s">
        <v>54</v>
      </c>
      <c r="C4" s="109" t="s">
        <v>145</v>
      </c>
      <c r="D4" s="110"/>
      <c r="E4" s="5"/>
      <c r="F4" s="41" t="s">
        <v>55</v>
      </c>
      <c r="G4" s="40" t="s">
        <v>147</v>
      </c>
      <c r="H4" s="42"/>
      <c r="I4" s="42"/>
      <c r="J4"/>
      <c r="K4" s="16"/>
    </row>
    <row r="5" spans="1:16" ht="18.75" thickBot="1" x14ac:dyDescent="0.3">
      <c r="A5" s="1"/>
      <c r="B5" s="6" t="s">
        <v>1</v>
      </c>
      <c r="C5" s="111" t="s">
        <v>146</v>
      </c>
      <c r="D5" s="112"/>
      <c r="E5" s="5"/>
      <c r="F5" s="39" t="str">
        <f>IF(G4="Recurso","Motor del recurso","")</f>
        <v/>
      </c>
      <c r="G5" s="39"/>
      <c r="H5" s="42"/>
      <c r="I5" s="63"/>
      <c r="J5" s="94"/>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104" t="s">
        <v>62</v>
      </c>
      <c r="G8" s="105"/>
      <c r="H8" s="105"/>
      <c r="I8" s="106"/>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5">
        <v>1</v>
      </c>
      <c r="B10" s="98" t="s">
        <v>149</v>
      </c>
      <c r="C10" s="66" t="str">
        <f>IF(OR(B10&lt;&gt;"",J10&lt;&gt;""),IF($G$4="Recurso",CONCATENATE($G$4," ",$G$5),$G$4),"")</f>
        <v>Cuaderno de Estudio</v>
      </c>
      <c r="D10" s="70" t="s">
        <v>150</v>
      </c>
      <c r="E10" s="70" t="s">
        <v>151</v>
      </c>
      <c r="F10" s="70" t="str">
        <f>IF(OR(B10&lt;&gt;"",J10&lt;&gt;""),CONCATENATE($C$7,"_",$A10,IF($G$4="Cuaderno de Estudio","_small",CONCATENATE(IF(I10="","","n"),IF(LEFT($G$5,1)="F",".jpg",".png")))),"")</f>
        <v>CN_11_09_CO_1_small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CN_11_09_CO_1_zoom</v>
      </c>
      <c r="I10" s="70" t="str">
        <f>IF(OR(B10&lt;&gt;"",J10&lt;&gt;""),IF($G$4="Recurso",IF(LEFT($G$5,1)="M",IF(VLOOKUP($G$5,'Definición técnica de imagenes'!$A$3:$G$17,6,FALSE)=0,"",VLOOKUP($G$5,'Definición técnica de imagenes'!$A$3:$G$17,6,FALSE)),IF($G$5="F1","","")),'Definición técnica de imagenes'!$F$16),"")</f>
        <v>800 x 600 px</v>
      </c>
      <c r="J10" s="87" t="s">
        <v>206</v>
      </c>
      <c r="K10" s="67"/>
    </row>
    <row r="11" spans="1:16" s="12" customFormat="1" ht="123" x14ac:dyDescent="0.25">
      <c r="A11" s="75">
        <v>2</v>
      </c>
      <c r="B11" s="72" t="s">
        <v>210</v>
      </c>
      <c r="C11" s="66" t="s">
        <v>147</v>
      </c>
      <c r="D11" s="70" t="s">
        <v>152</v>
      </c>
      <c r="E11" s="70" t="s">
        <v>162</v>
      </c>
      <c r="F11" s="70" t="str">
        <f t="shared" ref="F11:F74" si="0">IF(OR(B11&lt;&gt;"",J11&lt;&gt;""),CONCATENATE($C$7,"_",$A11,IF($G$4="Cuaderno de Estudio","_small",CONCATENATE(IF(I11="","","n"),IF(LEFT($G$5,1)="F",".jpg",".png")))),"")</f>
        <v>CN_11_09_CO_2_small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CN_11_09_CO_2_zoom</v>
      </c>
      <c r="I11" s="70" t="str">
        <f>IF(OR(B11&lt;&gt;"",J11&lt;&gt;""),IF($G$4="Recurso",IF(LEFT($G$5,1)="M",IF(VLOOKUP($G$5,'Definición técnica de imagenes'!$A$3:$G$17,6,FALSE)=0,"",VLOOKUP($G$5,'Definición técnica de imagenes'!$A$3:$G$17,6,FALSE)),IF($G$5="F1","","")),'Definición técnica de imagenes'!$F$16),"")</f>
        <v>800 x 600 px</v>
      </c>
      <c r="J11" s="88" t="s">
        <v>153</v>
      </c>
      <c r="K11" s="68" t="s">
        <v>168</v>
      </c>
    </row>
    <row r="12" spans="1:16" s="12" customFormat="1" ht="116.25" customHeight="1" x14ac:dyDescent="0.25">
      <c r="A12" s="75">
        <v>3</v>
      </c>
      <c r="B12" s="76" t="s">
        <v>210</v>
      </c>
      <c r="C12" s="66" t="s">
        <v>147</v>
      </c>
      <c r="D12" s="70" t="s">
        <v>152</v>
      </c>
      <c r="E12" s="70"/>
      <c r="F12" s="70" t="str">
        <f t="shared" si="0"/>
        <v>CN_11_09_CO_3_small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CN_11_09_CO_3_zoom</v>
      </c>
      <c r="I12" s="70" t="str">
        <f>IF(OR(B12&lt;&gt;"",J12&lt;&gt;""),IF($G$4="Recurso",IF(LEFT($G$5,1)="M",IF(VLOOKUP($G$5,'Definición técnica de imagenes'!$A$3:$G$17,6,FALSE)=0,"",VLOOKUP($G$5,'Definición técnica de imagenes'!$A$3:$G$17,6,FALSE)),IF($G$5="F1","","")),'Definición técnica de imagenes'!$F$16),"")</f>
        <v>800 x 600 px</v>
      </c>
      <c r="J12" s="89" t="s">
        <v>207</v>
      </c>
      <c r="K12" s="68" t="s">
        <v>208</v>
      </c>
    </row>
    <row r="13" spans="1:16" s="12" customFormat="1" ht="148.5" x14ac:dyDescent="0.25">
      <c r="A13" s="75">
        <v>4</v>
      </c>
      <c r="B13" s="72" t="s">
        <v>210</v>
      </c>
      <c r="C13" s="66" t="s">
        <v>147</v>
      </c>
      <c r="D13" s="70" t="s">
        <v>152</v>
      </c>
      <c r="E13" s="70"/>
      <c r="F13" s="70" t="str">
        <f t="shared" si="0"/>
        <v>CN_11_09_CO_4_small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CN_11_09_CO_4_zoom</v>
      </c>
      <c r="I13" s="70" t="str">
        <f>IF(OR(B13&lt;&gt;"",J13&lt;&gt;""),IF($G$4="Recurso",IF(LEFT($G$5,1)="M",IF(VLOOKUP($G$5,'Definición técnica de imagenes'!$A$3:$G$17,6,FALSE)=0,"",VLOOKUP($G$5,'Definición técnica de imagenes'!$A$3:$G$17,6,FALSE)),IF($G$5="F1","","")),'Definición técnica de imagenes'!$F$16),"")</f>
        <v>800 x 600 px</v>
      </c>
      <c r="J13" s="90" t="s">
        <v>154</v>
      </c>
      <c r="K13" s="68" t="s">
        <v>156</v>
      </c>
    </row>
    <row r="14" spans="1:16" s="12" customFormat="1" ht="148.5" x14ac:dyDescent="0.25">
      <c r="A14" s="75">
        <v>5</v>
      </c>
      <c r="B14" s="72" t="s">
        <v>210</v>
      </c>
      <c r="C14" s="66" t="s">
        <v>147</v>
      </c>
      <c r="D14" s="70" t="s">
        <v>152</v>
      </c>
      <c r="E14" s="70" t="s">
        <v>151</v>
      </c>
      <c r="F14" s="70" t="str">
        <f t="shared" si="0"/>
        <v>CN_11_09_CO_5_small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CN_11_09_CO_5_zoom</v>
      </c>
      <c r="I14" s="70" t="str">
        <f>IF(OR(B14&lt;&gt;"",J14&lt;&gt;""),IF($G$4="Recurso",IF(LEFT($G$5,1)="M",IF(VLOOKUP($G$5,'Definición técnica de imagenes'!$A$3:$G$17,6,FALSE)=0,"",VLOOKUP($G$5,'Definición técnica de imagenes'!$A$3:$G$17,6,FALSE)),IF($G$5="F1","","")),'Definición técnica de imagenes'!$F$16),"")</f>
        <v>800 x 600 px</v>
      </c>
      <c r="J14" s="90" t="s">
        <v>155</v>
      </c>
      <c r="K14" s="68" t="s">
        <v>157</v>
      </c>
    </row>
    <row r="15" spans="1:16" s="12" customFormat="1" ht="148.5" x14ac:dyDescent="0.25">
      <c r="A15" s="75">
        <v>6</v>
      </c>
      <c r="B15" s="72" t="s">
        <v>210</v>
      </c>
      <c r="C15" s="66" t="s">
        <v>147</v>
      </c>
      <c r="D15" s="70" t="s">
        <v>152</v>
      </c>
      <c r="E15" s="70" t="s">
        <v>151</v>
      </c>
      <c r="F15" s="70" t="str">
        <f t="shared" si="0"/>
        <v>CN_11_09_CO_6_small</v>
      </c>
      <c r="G15" s="70" t="str">
        <f>IF(F15&lt;&gt;"",IF($G$4="Recurso",IF(LEFT($G$5,1)="M",VLOOKUP($G$5,'Definición técnica de imagenes'!$A$3:$G$17,5,FALSE),IF($G$5="F1",'Definición técnica de imagenes'!$E$15,'Definición técnica de imagenes'!$F$13)),'Definición técnica de imagenes'!$E$16),"")</f>
        <v>526 x 370 px</v>
      </c>
      <c r="H15" s="70" t="str">
        <f t="shared" si="1"/>
        <v>CN_11_09_CO_6_zoom</v>
      </c>
      <c r="I15" s="70" t="str">
        <f>IF(OR(B15&lt;&gt;"",J15&lt;&gt;""),IF($G$4="Recurso",IF(LEFT($G$5,1)="M",IF(VLOOKUP($G$5,'Definición técnica de imagenes'!$A$3:$G$17,6,FALSE)=0,"",VLOOKUP($G$5,'Definición técnica de imagenes'!$A$3:$G$17,6,FALSE)),IF($G$5="F1","","")),'Definición técnica de imagenes'!$F$16),"")</f>
        <v>800 x 600 px</v>
      </c>
      <c r="J15" s="91" t="s">
        <v>158</v>
      </c>
      <c r="K15" s="68" t="s">
        <v>209</v>
      </c>
    </row>
    <row r="16" spans="1:16" s="12" customFormat="1" ht="135" x14ac:dyDescent="0.25">
      <c r="A16" s="75">
        <v>7</v>
      </c>
      <c r="B16" s="72" t="s">
        <v>210</v>
      </c>
      <c r="C16" s="66" t="s">
        <v>147</v>
      </c>
      <c r="D16" s="70" t="s">
        <v>152</v>
      </c>
      <c r="E16" s="70"/>
      <c r="F16" s="70" t="str">
        <f t="shared" si="0"/>
        <v>CN_11_09_CO_7_small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CN_11_09_CO_7_zoom</v>
      </c>
      <c r="I16" s="70" t="str">
        <f>IF(OR(B16&lt;&gt;"",J16&lt;&gt;""),IF($G$4="Recurso",IF(LEFT($G$5,1)="M",IF(VLOOKUP($G$5,'Definición técnica de imagenes'!$A$3:$G$17,6,FALSE)=0,"",VLOOKUP($G$5,'Definición técnica de imagenes'!$A$3:$G$17,6,FALSE)),IF($G$5="F1","","")),'Definición técnica de imagenes'!$F$16),"")</f>
        <v>800 x 600 px</v>
      </c>
      <c r="J16" s="92" t="s">
        <v>159</v>
      </c>
      <c r="K16" s="69" t="s">
        <v>160</v>
      </c>
    </row>
    <row r="17" spans="1:11" s="12" customFormat="1" ht="116.25" customHeight="1" x14ac:dyDescent="0.25">
      <c r="A17" s="75">
        <v>8</v>
      </c>
      <c r="B17" s="77" t="s">
        <v>161</v>
      </c>
      <c r="C17" s="66" t="str">
        <f t="shared" ref="C17:C22" si="2">IF(OR(B17&lt;&gt;"",J17&lt;&gt;""),IF($G$4="Recurso",CONCATENATE($G$4," ",$G$5),$G$4),"")</f>
        <v>Cuaderno de Estudio</v>
      </c>
      <c r="D17" s="70" t="s">
        <v>150</v>
      </c>
      <c r="E17" s="70" t="s">
        <v>151</v>
      </c>
      <c r="F17" s="70" t="str">
        <f t="shared" si="0"/>
        <v>CN_11_09_CO_8_small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CN_11_09_CO_8_zoom</v>
      </c>
      <c r="I17" s="70" t="str">
        <f>IF(OR(B17&lt;&gt;"",J17&lt;&gt;""),IF($G$4="Recurso",IF(LEFT($G$5,1)="M",IF(VLOOKUP($G$5,'Definición técnica de imagenes'!$A$3:$G$17,6,FALSE)=0,"",VLOOKUP($G$5,'Definición técnica de imagenes'!$A$3:$G$17,6,FALSE)),IF($G$5="F1","","")),'Definición técnica de imagenes'!$F$16),"")</f>
        <v>800 x 600 px</v>
      </c>
      <c r="J17" s="92" t="s">
        <v>214</v>
      </c>
      <c r="K17" s="69"/>
    </row>
    <row r="18" spans="1:11" s="12" customFormat="1" ht="105.75" customHeight="1" x14ac:dyDescent="0.25">
      <c r="A18" s="75">
        <v>9</v>
      </c>
      <c r="B18" s="78" t="s">
        <v>163</v>
      </c>
      <c r="C18" s="66" t="str">
        <f t="shared" si="2"/>
        <v>Cuaderno de Estudio</v>
      </c>
      <c r="D18" s="70" t="s">
        <v>150</v>
      </c>
      <c r="E18" s="70" t="s">
        <v>162</v>
      </c>
      <c r="F18" s="70" t="str">
        <f t="shared" si="0"/>
        <v>CN_11_09_CO_9_small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CN_11_09_CO_9_zoom</v>
      </c>
      <c r="I18" s="70" t="str">
        <f>IF(OR(B18&lt;&gt;"",J18&lt;&gt;""),IF($G$4="Recurso",IF(LEFT($G$5,1)="M",IF(VLOOKUP($G$5,'Definición técnica de imagenes'!$A$3:$G$17,6,FALSE)=0,"",VLOOKUP($G$5,'Definición técnica de imagenes'!$A$3:$G$17,6,FALSE)),IF($G$5="F1","","")),'Definición técnica de imagenes'!$F$16),"")</f>
        <v>800 x 600 px</v>
      </c>
      <c r="J18" s="92" t="s">
        <v>164</v>
      </c>
      <c r="K18" s="69"/>
    </row>
    <row r="19" spans="1:11" s="12" customFormat="1" ht="165" customHeight="1" x14ac:dyDescent="0.3">
      <c r="A19" s="75">
        <v>10</v>
      </c>
      <c r="B19" s="77" t="s">
        <v>163</v>
      </c>
      <c r="C19" s="66" t="str">
        <f t="shared" si="2"/>
        <v>Cuaderno de Estudio</v>
      </c>
      <c r="D19" s="70" t="s">
        <v>150</v>
      </c>
      <c r="E19" s="70" t="s">
        <v>151</v>
      </c>
      <c r="F19" s="70" t="str">
        <f t="shared" si="0"/>
        <v>CN_11_09_CO_10_small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CN_11_09_CO_10_zoom</v>
      </c>
      <c r="I19" s="70" t="str">
        <f>IF(OR(B19&lt;&gt;"",J19&lt;&gt;""),IF($G$4="Recurso",IF(LEFT($G$5,1)="M",IF(VLOOKUP($G$5,'Definición técnica de imagenes'!$A$3:$G$17,6,FALSE)=0,"",VLOOKUP($G$5,'Definición técnica de imagenes'!$A$3:$G$17,6,FALSE)),IF($G$5="F1","","")),'Definición técnica de imagenes'!$F$16),"")</f>
        <v>800 x 600 px</v>
      </c>
      <c r="J19" s="92" t="s">
        <v>215</v>
      </c>
      <c r="K19" s="79"/>
    </row>
    <row r="20" spans="1:11" s="12" customFormat="1" ht="109.5" customHeight="1" x14ac:dyDescent="0.25">
      <c r="A20" s="75">
        <v>11</v>
      </c>
      <c r="B20" s="78" t="s">
        <v>163</v>
      </c>
      <c r="C20" s="66" t="str">
        <f t="shared" si="2"/>
        <v>Cuaderno de Estudio</v>
      </c>
      <c r="D20" s="70" t="s">
        <v>150</v>
      </c>
      <c r="E20" s="70" t="s">
        <v>151</v>
      </c>
      <c r="F20" s="70" t="str">
        <f t="shared" si="0"/>
        <v>CN_11_09_CO_11_small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CN_11_09_CO_11_zoom</v>
      </c>
      <c r="I20" s="70" t="str">
        <f>IF(OR(B20&lt;&gt;"",J20&lt;&gt;""),IF($G$4="Recurso",IF(LEFT($G$5,1)="M",IF(VLOOKUP($G$5,'Definición técnica de imagenes'!$A$3:$G$17,6,FALSE)=0,"",VLOOKUP($G$5,'Definición técnica de imagenes'!$A$3:$G$17,6,FALSE)),IF($G$5="F1","","")),'Definición técnica de imagenes'!$F$16),"")</f>
        <v>800 x 600 px</v>
      </c>
      <c r="J20" s="93" t="s">
        <v>216</v>
      </c>
      <c r="K20" s="69"/>
    </row>
    <row r="21" spans="1:11" s="12" customFormat="1" ht="123" x14ac:dyDescent="0.25">
      <c r="A21" s="75">
        <v>12</v>
      </c>
      <c r="B21" s="80" t="s">
        <v>210</v>
      </c>
      <c r="C21" s="66" t="s">
        <v>147</v>
      </c>
      <c r="D21" s="70" t="s">
        <v>152</v>
      </c>
      <c r="E21" s="70"/>
      <c r="F21" s="70" t="str">
        <f t="shared" si="0"/>
        <v>CN_11_09_CO_12_small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CN_11_09_CO_12_zoom</v>
      </c>
      <c r="I21" s="70" t="str">
        <f>IF(OR(B21&lt;&gt;"",J21&lt;&gt;""),IF($G$4="Recurso",IF(LEFT($G$5,1)="M",IF(VLOOKUP($G$5,'Definición técnica de imagenes'!$A$3:$G$17,6,FALSE)=0,"",VLOOKUP($G$5,'Definición técnica de imagenes'!$A$3:$G$17,6,FALSE)),IF($G$5="F1","","")),'Definición técnica de imagenes'!$F$16),"")</f>
        <v>800 x 600 px</v>
      </c>
      <c r="J21" s="85" t="s">
        <v>182</v>
      </c>
      <c r="K21" s="69" t="s">
        <v>165</v>
      </c>
    </row>
    <row r="22" spans="1:11" s="12" customFormat="1" ht="138.75" customHeight="1" x14ac:dyDescent="0.25">
      <c r="A22" s="75">
        <v>13</v>
      </c>
      <c r="B22" s="71" t="s">
        <v>166</v>
      </c>
      <c r="C22" s="66" t="str">
        <f t="shared" si="2"/>
        <v>Cuaderno de Estudio</v>
      </c>
      <c r="D22" s="70" t="s">
        <v>150</v>
      </c>
      <c r="E22" s="70" t="s">
        <v>151</v>
      </c>
      <c r="F22" s="70" t="str">
        <f t="shared" si="0"/>
        <v>CN_11_09_CO_13_small</v>
      </c>
      <c r="G22" s="70" t="str">
        <f>IF(F22&lt;&gt;"",IF($G$4="Recurso",IF(LEFT($G$5,1)="M",VLOOKUP($G$5,'Definición técnica de imagenes'!$A$3:$G$17,5,FALSE),IF($G$5="F1",'Definición técnica de imagenes'!$E$15,'Definición técnica de imagenes'!$F$13)),'Definición técnica de imagenes'!$E$16),"")</f>
        <v>526 x 370 px</v>
      </c>
      <c r="H22" s="70" t="str">
        <f t="shared" si="1"/>
        <v>CN_11_09_CO_13_zoom</v>
      </c>
      <c r="I22" s="70" t="str">
        <f>IF(OR(B22&lt;&gt;"",J22&lt;&gt;""),IF($G$4="Recurso",IF(LEFT($G$5,1)="M",IF(VLOOKUP($G$5,'Definición técnica de imagenes'!$A$3:$G$17,6,FALSE)=0,"",VLOOKUP($G$5,'Definición técnica de imagenes'!$A$3:$G$17,6,FALSE)),IF($G$5="F1","","")),'Definición técnica de imagenes'!$F$16),"")</f>
        <v>800 x 600 px</v>
      </c>
      <c r="J22" s="90" t="s">
        <v>183</v>
      </c>
      <c r="K22" s="81"/>
    </row>
    <row r="23" spans="1:11" s="12" customFormat="1" ht="123" x14ac:dyDescent="0.25">
      <c r="A23" s="75">
        <v>14</v>
      </c>
      <c r="B23" s="72" t="s">
        <v>210</v>
      </c>
      <c r="C23" s="72" t="s">
        <v>147</v>
      </c>
      <c r="D23" s="70" t="s">
        <v>152</v>
      </c>
      <c r="E23" s="70"/>
      <c r="F23" s="70" t="str">
        <f t="shared" si="0"/>
        <v>CN_11_09_CO_14_small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CN_11_09_CO_14_zoom</v>
      </c>
      <c r="I23" s="70" t="str">
        <f>IF(OR(B23&lt;&gt;"",J23&lt;&gt;""),IF($G$4="Recurso",IF(LEFT($G$5,1)="M",IF(VLOOKUP($G$5,'Definición técnica de imagenes'!$A$3:$G$17,6,FALSE)=0,"",VLOOKUP($G$5,'Definición técnica de imagenes'!$A$3:$G$17,6,FALSE)),IF($G$5="F1","","")),'Definición técnica de imagenes'!$F$16),"")</f>
        <v>800 x 600 px</v>
      </c>
      <c r="J23" s="85" t="s">
        <v>167</v>
      </c>
      <c r="K23" s="67" t="s">
        <v>200</v>
      </c>
    </row>
    <row r="24" spans="1:11" s="12" customFormat="1" ht="136.5" x14ac:dyDescent="0.25">
      <c r="A24" s="75">
        <v>15</v>
      </c>
      <c r="B24" s="66" t="s">
        <v>210</v>
      </c>
      <c r="C24" s="66" t="s">
        <v>147</v>
      </c>
      <c r="D24" s="70" t="s">
        <v>152</v>
      </c>
      <c r="E24" s="70"/>
      <c r="F24" s="70" t="str">
        <f t="shared" si="0"/>
        <v>CN_11_09_CO_15_small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CN_11_09_CO_15_zoom</v>
      </c>
      <c r="I24" s="70" t="str">
        <f>IF(OR(B24&lt;&gt;"",J24&lt;&gt;""),IF($G$4="Recurso",IF(LEFT($G$5,1)="M",IF(VLOOKUP($G$5,'Definición técnica de imagenes'!$A$3:$G$17,6,FALSE)=0,"",VLOOKUP($G$5,'Definición técnica de imagenes'!$A$3:$G$17,6,FALSE)),IF($G$5="F1","","")),'Definición técnica de imagenes'!$F$16),"")</f>
        <v>800 x 600 px</v>
      </c>
      <c r="J24" s="90" t="s">
        <v>184</v>
      </c>
      <c r="K24" s="68" t="s">
        <v>201</v>
      </c>
    </row>
    <row r="25" spans="1:11" s="12" customFormat="1" ht="129" customHeight="1" x14ac:dyDescent="0.25">
      <c r="A25" s="75">
        <v>16</v>
      </c>
      <c r="B25" s="72" t="s">
        <v>169</v>
      </c>
      <c r="C25" s="72" t="s">
        <v>147</v>
      </c>
      <c r="D25" s="70" t="s">
        <v>150</v>
      </c>
      <c r="E25" s="70" t="s">
        <v>151</v>
      </c>
      <c r="F25" s="70" t="str">
        <f t="shared" si="0"/>
        <v>CN_11_09_CO_16_small</v>
      </c>
      <c r="G25" s="70" t="str">
        <f>IF(F25&lt;&gt;"",IF($G$4="Recurso",IF(LEFT($G$5,1)="M",VLOOKUP($G$5,'Definición técnica de imagenes'!$A$3:$G$17,5,FALSE),IF($G$5="F1",'Definición técnica de imagenes'!$E$15,'Definición técnica de imagenes'!$F$13)),'Definición técnica de imagenes'!$E$16),"")</f>
        <v>526 x 370 px</v>
      </c>
      <c r="H25" s="70" t="str">
        <f t="shared" si="1"/>
        <v>CN_11_09_CO_16_zoom</v>
      </c>
      <c r="I25" s="70" t="str">
        <f>IF(OR(B25&lt;&gt;"",J25&lt;&gt;""),IF($G$4="Recurso",IF(LEFT($G$5,1)="M",IF(VLOOKUP($G$5,'Definición técnica de imagenes'!$A$3:$G$17,6,FALSE)=0,"",VLOOKUP($G$5,'Definición técnica de imagenes'!$A$3:$G$17,6,FALSE)),IF($G$5="F1","","")),'Definición técnica de imagenes'!$F$16),"")</f>
        <v>800 x 600 px</v>
      </c>
      <c r="J25" s="90" t="s">
        <v>185</v>
      </c>
      <c r="K25" s="67"/>
    </row>
    <row r="26" spans="1:11" s="12" customFormat="1" ht="145.5" customHeight="1" x14ac:dyDescent="0.25">
      <c r="A26" s="75">
        <v>17</v>
      </c>
      <c r="B26" s="82" t="s">
        <v>197</v>
      </c>
      <c r="C26" s="72" t="s">
        <v>147</v>
      </c>
      <c r="D26" s="70" t="s">
        <v>150</v>
      </c>
      <c r="E26" s="70" t="s">
        <v>151</v>
      </c>
      <c r="F26" s="70" t="str">
        <f t="shared" si="0"/>
        <v>CN_11_09_CO_17_small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CN_11_09_CO_17_zoom</v>
      </c>
      <c r="I26" s="70" t="str">
        <f>IF(OR(B26&lt;&gt;"",J26&lt;&gt;""),IF($G$4="Recurso",IF(LEFT($G$5,1)="M",IF(VLOOKUP($G$5,'Definición técnica de imagenes'!$A$3:$G$17,6,FALSE)=0,"",VLOOKUP($G$5,'Definición técnica de imagenes'!$A$3:$G$17,6,FALSE)),IF($G$5="F1","","")),'Definición técnica de imagenes'!$F$16),"")</f>
        <v>800 x 600 px</v>
      </c>
      <c r="J26" s="90" t="s">
        <v>217</v>
      </c>
      <c r="K26" s="67"/>
    </row>
    <row r="27" spans="1:11" s="12" customFormat="1" ht="112.5" customHeight="1" x14ac:dyDescent="0.3">
      <c r="A27" s="75">
        <v>18</v>
      </c>
      <c r="B27" s="83" t="s">
        <v>202</v>
      </c>
      <c r="C27" s="72" t="s">
        <v>147</v>
      </c>
      <c r="D27" s="70" t="s">
        <v>150</v>
      </c>
      <c r="E27" s="70" t="s">
        <v>151</v>
      </c>
      <c r="F27" s="70" t="str">
        <f t="shared" si="0"/>
        <v>CN_11_09_CO_18_small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CN_11_09_CO_18_zoom</v>
      </c>
      <c r="I27" s="70" t="str">
        <f>IF(OR(B27&lt;&gt;"",J27&lt;&gt;""),IF($G$4="Recurso",IF(LEFT($G$5,1)="M",IF(VLOOKUP($G$5,'Definición técnica de imagenes'!$A$3:$G$17,6,FALSE)=0,"",VLOOKUP($G$5,'Definición técnica de imagenes'!$A$3:$G$17,6,FALSE)),IF($G$5="F1","","")),'Definición técnica de imagenes'!$F$16),"")</f>
        <v>800 x 600 px</v>
      </c>
      <c r="J27" s="93" t="s">
        <v>170</v>
      </c>
      <c r="K27" s="67"/>
    </row>
    <row r="28" spans="1:11" s="12" customFormat="1" ht="190.5" customHeight="1" x14ac:dyDescent="0.25">
      <c r="A28" s="75">
        <v>19</v>
      </c>
      <c r="B28" s="77" t="s">
        <v>172</v>
      </c>
      <c r="C28" s="66" t="s">
        <v>147</v>
      </c>
      <c r="D28" s="70" t="s">
        <v>152</v>
      </c>
      <c r="E28" s="70" t="s">
        <v>151</v>
      </c>
      <c r="F28" s="70" t="str">
        <f t="shared" si="0"/>
        <v>CN_11_09_CO_19_small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CN_11_09_CO_19_zoom</v>
      </c>
      <c r="I28" s="70" t="str">
        <f>IF(OR(B28&lt;&gt;"",J28&lt;&gt;""),IF($G$4="Recurso",IF(LEFT($G$5,1)="M",IF(VLOOKUP($G$5,'Definición técnica de imagenes'!$A$3:$G$17,6,FALSE)=0,"",VLOOKUP($G$5,'Definición técnica de imagenes'!$A$3:$G$17,6,FALSE)),IF($G$5="F1","","")),'Definición técnica de imagenes'!$F$16),"")</f>
        <v>800 x 600 px</v>
      </c>
      <c r="J28" s="89" t="s">
        <v>218</v>
      </c>
      <c r="K28" s="93" t="s">
        <v>205</v>
      </c>
    </row>
    <row r="29" spans="1:11" s="12" customFormat="1" ht="81" x14ac:dyDescent="0.25">
      <c r="A29" s="75">
        <v>20</v>
      </c>
      <c r="B29" s="72" t="s">
        <v>171</v>
      </c>
      <c r="C29" s="72" t="s">
        <v>147</v>
      </c>
      <c r="D29" s="70" t="s">
        <v>150</v>
      </c>
      <c r="E29" s="70" t="s">
        <v>151</v>
      </c>
      <c r="F29" s="70" t="str">
        <f t="shared" si="0"/>
        <v>CN_11_09_CO_20_small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CN_11_09_CO_20_zoom</v>
      </c>
      <c r="I29" s="70" t="str">
        <f>IF(OR(B29&lt;&gt;"",J29&lt;&gt;""),IF($G$4="Recurso",IF(LEFT($G$5,1)="M",IF(VLOOKUP($G$5,'Definición técnica de imagenes'!$A$3:$G$17,6,FALSE)=0,"",VLOOKUP($G$5,'Definición técnica de imagenes'!$A$3:$G$17,6,FALSE)),IF($G$5="F1","","")),'Definición técnica de imagenes'!$F$16),"")</f>
        <v>800 x 600 px</v>
      </c>
      <c r="J29" s="89" t="s">
        <v>173</v>
      </c>
      <c r="K29" s="67"/>
    </row>
    <row r="30" spans="1:11" s="12" customFormat="1" ht="94.5" x14ac:dyDescent="0.25">
      <c r="A30" s="75">
        <v>21</v>
      </c>
      <c r="B30" s="77" t="s">
        <v>219</v>
      </c>
      <c r="C30" s="72" t="s">
        <v>147</v>
      </c>
      <c r="D30" s="70" t="s">
        <v>150</v>
      </c>
      <c r="E30" s="70" t="s">
        <v>151</v>
      </c>
      <c r="F30" s="70" t="str">
        <f t="shared" si="0"/>
        <v>CN_11_09_CO_21_small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CN_11_09_CO_21_zoom</v>
      </c>
      <c r="I30" s="70" t="str">
        <f>IF(OR(B30&lt;&gt;"",J30&lt;&gt;""),IF($G$4="Recurso",IF(LEFT($G$5,1)="M",IF(VLOOKUP($G$5,'Definición técnica de imagenes'!$A$3:$G$17,6,FALSE)=0,"",VLOOKUP($G$5,'Definición técnica de imagenes'!$A$3:$G$17,6,FALSE)),IF($G$5="F1","","")),'Definición técnica de imagenes'!$F$16),"")</f>
        <v>800 x 600 px</v>
      </c>
      <c r="J30" s="86" t="s">
        <v>174</v>
      </c>
      <c r="K30" s="67"/>
    </row>
    <row r="31" spans="1:11" s="12" customFormat="1" ht="167.25" customHeight="1" x14ac:dyDescent="0.25">
      <c r="A31" s="75">
        <v>22</v>
      </c>
      <c r="B31" s="78" t="s">
        <v>198</v>
      </c>
      <c r="C31" s="72" t="s">
        <v>147</v>
      </c>
      <c r="D31" s="70" t="s">
        <v>150</v>
      </c>
      <c r="E31" s="70" t="s">
        <v>151</v>
      </c>
      <c r="F31" s="70" t="str">
        <f t="shared" si="0"/>
        <v>CN_11_09_CO_22_small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CN_11_09_CO_22_zoom</v>
      </c>
      <c r="I31" s="70" t="str">
        <f>IF(OR(B31&lt;&gt;"",J31&lt;&gt;""),IF($G$4="Recurso",IF(LEFT($G$5,1)="M",IF(VLOOKUP($G$5,'Definición técnica de imagenes'!$A$3:$G$17,6,FALSE)=0,"",VLOOKUP($G$5,'Definición técnica de imagenes'!$A$3:$G$17,6,FALSE)),IF($G$5="F1","","")),'Definición técnica de imagenes'!$F$16),"")</f>
        <v>800 x 600 px</v>
      </c>
      <c r="J31" s="89" t="s">
        <v>175</v>
      </c>
      <c r="K31" s="67"/>
    </row>
    <row r="32" spans="1:11" s="12" customFormat="1" ht="185.25" customHeight="1" x14ac:dyDescent="0.25">
      <c r="A32" s="75">
        <v>23</v>
      </c>
      <c r="B32" s="72" t="s">
        <v>211</v>
      </c>
      <c r="C32" s="72" t="s">
        <v>147</v>
      </c>
      <c r="D32" s="70" t="s">
        <v>152</v>
      </c>
      <c r="E32" s="70" t="s">
        <v>151</v>
      </c>
      <c r="F32" s="70" t="str">
        <f t="shared" si="0"/>
        <v>CN_11_09_CO_23_small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CN_11_09_CO_23_zoom</v>
      </c>
      <c r="I32" s="70" t="str">
        <f>IF(OR(B32&lt;&gt;"",J32&lt;&gt;""),IF($G$4="Recurso",IF(LEFT($G$5,1)="M",IF(VLOOKUP($G$5,'Definición técnica de imagenes'!$A$3:$G$17,6,FALSE)=0,"",VLOOKUP($G$5,'Definición técnica de imagenes'!$A$3:$G$17,6,FALSE)),IF($G$5="F1","","")),'Definición técnica de imagenes'!$F$16),"")</f>
        <v>800 x 600 px</v>
      </c>
      <c r="J32" s="93" t="s">
        <v>176</v>
      </c>
      <c r="K32" s="67" t="s">
        <v>178</v>
      </c>
    </row>
    <row r="33" spans="1:11" s="12" customFormat="1" ht="141.75" customHeight="1" x14ac:dyDescent="0.25">
      <c r="A33" s="75">
        <v>24</v>
      </c>
      <c r="B33" s="72" t="s">
        <v>210</v>
      </c>
      <c r="C33" s="72" t="s">
        <v>147</v>
      </c>
      <c r="D33" s="70" t="s">
        <v>152</v>
      </c>
      <c r="E33" s="70" t="s">
        <v>151</v>
      </c>
      <c r="F33" s="70" t="str">
        <f t="shared" si="0"/>
        <v>CN_11_09_CO_24_small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CN_11_09_CO_24_zoom</v>
      </c>
      <c r="I33" s="70" t="str">
        <f>IF(OR(B33&lt;&gt;"",J33&lt;&gt;""),IF($G$4="Recurso",IF(LEFT($G$5,1)="M",IF(VLOOKUP($G$5,'Definición técnica de imagenes'!$A$3:$G$17,6,FALSE)=0,"",VLOOKUP($G$5,'Definición técnica de imagenes'!$A$3:$G$17,6,FALSE)),IF($G$5="F1","","")),'Definición técnica de imagenes'!$F$16),"")</f>
        <v>800 x 600 px</v>
      </c>
      <c r="J33" s="89" t="s">
        <v>177</v>
      </c>
      <c r="K33" s="67" t="s">
        <v>180</v>
      </c>
    </row>
    <row r="34" spans="1:11" s="12" customFormat="1" ht="193.5" customHeight="1" x14ac:dyDescent="0.25">
      <c r="A34" s="75">
        <v>25</v>
      </c>
      <c r="B34" s="72" t="s">
        <v>212</v>
      </c>
      <c r="C34" s="72" t="s">
        <v>147</v>
      </c>
      <c r="D34" s="70" t="s">
        <v>152</v>
      </c>
      <c r="E34" s="70" t="s">
        <v>151</v>
      </c>
      <c r="F34" s="70" t="str">
        <f t="shared" si="0"/>
        <v>CN_11_09_CO_25_small</v>
      </c>
      <c r="G34" s="70" t="str">
        <f>IF(F34&lt;&gt;"",IF($G$4="Recurso",IF(LEFT($G$5,1)="M",VLOOKUP($G$5,'Definición técnica de imagenes'!$A$3:$G$17,5,FALSE),IF($G$5="F1",'Definición técnica de imagenes'!$E$15,'Definición técnica de imagenes'!$F$13)),'Definición técnica de imagenes'!$E$16),"")</f>
        <v>526 x 370 px</v>
      </c>
      <c r="H34" s="70" t="str">
        <f t="shared" si="1"/>
        <v>CN_11_09_CO_25_zoom</v>
      </c>
      <c r="I34" s="70" t="str">
        <f>IF(OR(B34&lt;&gt;"",J34&lt;&gt;""),IF($G$4="Recurso",IF(LEFT($G$5,1)="M",IF(VLOOKUP($G$5,'Definición técnica de imagenes'!$A$3:$G$17,6,FALSE)=0,"",VLOOKUP($G$5,'Definición técnica de imagenes'!$A$3:$G$17,6,FALSE)),IF($G$5="F1","","")),'Definición técnica de imagenes'!$F$16),"")</f>
        <v>800 x 600 px</v>
      </c>
      <c r="J34" s="85" t="s">
        <v>179</v>
      </c>
      <c r="K34" s="67" t="s">
        <v>181</v>
      </c>
    </row>
    <row r="35" spans="1:11" s="12" customFormat="1" ht="122.25" customHeight="1" x14ac:dyDescent="0.25">
      <c r="A35" s="75">
        <v>26</v>
      </c>
      <c r="B35" s="84" t="s">
        <v>186</v>
      </c>
      <c r="C35" s="66" t="s">
        <v>147</v>
      </c>
      <c r="D35" s="70" t="s">
        <v>150</v>
      </c>
      <c r="E35" s="70" t="s">
        <v>162</v>
      </c>
      <c r="F35" s="70" t="str">
        <f t="shared" si="0"/>
        <v>CN_11_09_CO_26_small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CN_11_09_CO_26_zoom</v>
      </c>
      <c r="I35" s="70" t="str">
        <f>IF(OR(B35&lt;&gt;"",J35&lt;&gt;""),IF($G$4="Recurso",IF(LEFT($G$5,1)="M",IF(VLOOKUP($G$5,'Definición técnica de imagenes'!$A$3:$G$17,6,FALSE)=0,"",VLOOKUP($G$5,'Definición técnica de imagenes'!$A$3:$G$17,6,FALSE)),IF($G$5="F1","","")),'Definición técnica de imagenes'!$F$16),"")</f>
        <v>800 x 600 px</v>
      </c>
      <c r="J35" s="90" t="s">
        <v>188</v>
      </c>
      <c r="K35" s="68"/>
    </row>
    <row r="36" spans="1:11" s="12" customFormat="1" ht="93.75" customHeight="1" x14ac:dyDescent="0.25">
      <c r="A36" s="75">
        <v>27</v>
      </c>
      <c r="B36" s="84" t="s">
        <v>187</v>
      </c>
      <c r="C36" s="73" t="s">
        <v>147</v>
      </c>
      <c r="D36" s="70" t="s">
        <v>150</v>
      </c>
      <c r="E36" s="70" t="s">
        <v>162</v>
      </c>
      <c r="F36" s="70" t="str">
        <f t="shared" si="0"/>
        <v>CN_11_09_CO_27_small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CN_11_09_CO_27_zoom</v>
      </c>
      <c r="I36" s="70" t="str">
        <f>IF(OR(B36&lt;&gt;"",J36&lt;&gt;""),IF($G$4="Recurso",IF(LEFT($G$5,1)="M",IF(VLOOKUP($G$5,'Definición técnica de imagenes'!$A$3:$G$17,6,FALSE)=0,"",VLOOKUP($G$5,'Definición técnica de imagenes'!$A$3:$G$17,6,FALSE)),IF($G$5="F1","","")),'Definición técnica de imagenes'!$F$16),"")</f>
        <v>800 x 600 px</v>
      </c>
      <c r="J36" s="90" t="s">
        <v>220</v>
      </c>
      <c r="K36" s="68"/>
    </row>
    <row r="37" spans="1:11" s="12" customFormat="1" ht="122.25" customHeight="1" x14ac:dyDescent="0.25">
      <c r="A37" s="75">
        <v>28</v>
      </c>
      <c r="B37" s="82" t="s">
        <v>189</v>
      </c>
      <c r="C37" s="66" t="s">
        <v>147</v>
      </c>
      <c r="D37" s="70" t="s">
        <v>150</v>
      </c>
      <c r="E37" s="70" t="s">
        <v>162</v>
      </c>
      <c r="F37" s="70" t="str">
        <f t="shared" si="0"/>
        <v>CN_11_09_CO_28_small</v>
      </c>
      <c r="G37" s="70" t="str">
        <f>IF(F37&lt;&gt;"",IF($G$4="Recurso",IF(LEFT($G$5,1)="M",VLOOKUP($G$5,'Definición técnica de imagenes'!$A$3:$G$17,5,FALSE),IF($G$5="F1",'Definición técnica de imagenes'!$E$15,'Definición técnica de imagenes'!$F$13)),'Definición técnica de imagenes'!$E$16),"")</f>
        <v>526 x 370 px</v>
      </c>
      <c r="H37" s="70" t="str">
        <f t="shared" si="1"/>
        <v>CN_11_09_CO_28_zoom</v>
      </c>
      <c r="I37" s="70" t="str">
        <f>IF(OR(B37&lt;&gt;"",J37&lt;&gt;""),IF($G$4="Recurso",IF(LEFT($G$5,1)="M",IF(VLOOKUP($G$5,'Definición técnica de imagenes'!$A$3:$G$17,6,FALSE)=0,"",VLOOKUP($G$5,'Definición técnica de imagenes'!$A$3:$G$17,6,FALSE)),IF($G$5="F1","","")),'Definición técnica de imagenes'!$F$16),"")</f>
        <v>800 x 600 px</v>
      </c>
      <c r="J37" s="95" t="s">
        <v>190</v>
      </c>
      <c r="K37" s="68"/>
    </row>
    <row r="38" spans="1:11" s="12" customFormat="1" ht="148.5" x14ac:dyDescent="0.25">
      <c r="A38" s="75">
        <v>29</v>
      </c>
      <c r="B38" s="72" t="s">
        <v>210</v>
      </c>
      <c r="C38" s="74" t="s">
        <v>147</v>
      </c>
      <c r="D38" s="70" t="s">
        <v>152</v>
      </c>
      <c r="E38" s="70"/>
      <c r="F38" s="70" t="str">
        <f t="shared" si="0"/>
        <v>CN_11_09_CO_29_small</v>
      </c>
      <c r="G38" s="70" t="str">
        <f>IF(F38&lt;&gt;"",IF($G$4="Recurso",IF(LEFT($G$5,1)="M",VLOOKUP($G$5,'Definición técnica de imagenes'!$A$3:$G$17,5,FALSE),IF($G$5="F1",'Definición técnica de imagenes'!$E$15,'Definición técnica de imagenes'!$F$13)),'Definición técnica de imagenes'!$E$16),"")</f>
        <v>526 x 370 px</v>
      </c>
      <c r="H38" s="70" t="str">
        <f t="shared" si="1"/>
        <v>CN_11_09_CO_29_zoom</v>
      </c>
      <c r="I38" s="70" t="str">
        <f>IF(OR(B38&lt;&gt;"",J38&lt;&gt;""),IF($G$4="Recurso",IF(LEFT($G$5,1)="M",IF(VLOOKUP($G$5,'Definición técnica de imagenes'!$A$3:$G$17,6,FALSE)=0,"",VLOOKUP($G$5,'Definición técnica de imagenes'!$A$3:$G$17,6,FALSE)),IF($G$5="F1","","")),'Definición técnica de imagenes'!$F$16),"")</f>
        <v>800 x 600 px</v>
      </c>
      <c r="J38" s="96" t="s">
        <v>203</v>
      </c>
      <c r="K38" s="68" t="s">
        <v>191</v>
      </c>
    </row>
    <row r="39" spans="1:11" s="12" customFormat="1" ht="121.5" x14ac:dyDescent="0.25">
      <c r="A39" s="75">
        <v>30</v>
      </c>
      <c r="B39" s="66" t="s">
        <v>210</v>
      </c>
      <c r="C39" s="66" t="s">
        <v>147</v>
      </c>
      <c r="D39" s="70" t="s">
        <v>152</v>
      </c>
      <c r="E39" s="70"/>
      <c r="F39" s="70" t="str">
        <f t="shared" si="0"/>
        <v>CN_11_09_CO_30_small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CN_11_09_CO_30_zoom</v>
      </c>
      <c r="I39" s="70" t="str">
        <f>IF(OR(B39&lt;&gt;"",J39&lt;&gt;""),IF($G$4="Recurso",IF(LEFT($G$5,1)="M",IF(VLOOKUP($G$5,'Definición técnica de imagenes'!$A$3:$G$17,6,FALSE)=0,"",VLOOKUP($G$5,'Definición técnica de imagenes'!$A$3:$G$17,6,FALSE)),IF($G$5="F1","","")),'Definición técnica de imagenes'!$F$16),"")</f>
        <v>800 x 600 px</v>
      </c>
      <c r="J39" s="97" t="s">
        <v>221</v>
      </c>
      <c r="K39" s="68" t="s">
        <v>192</v>
      </c>
    </row>
    <row r="40" spans="1:11" s="12" customFormat="1" ht="193.5" customHeight="1" x14ac:dyDescent="0.25">
      <c r="A40" s="75">
        <v>31</v>
      </c>
      <c r="B40" s="66" t="s">
        <v>213</v>
      </c>
      <c r="C40" s="66" t="s">
        <v>147</v>
      </c>
      <c r="D40" s="70" t="s">
        <v>152</v>
      </c>
      <c r="E40" s="70" t="s">
        <v>151</v>
      </c>
      <c r="F40" s="70" t="str">
        <f t="shared" si="0"/>
        <v>CN_11_09_CO_31_small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CN_11_09_CO_31_zoom</v>
      </c>
      <c r="I40" s="70" t="str">
        <f>IF(OR(B40&lt;&gt;"",J40&lt;&gt;""),IF($G$4="Recurso",IF(LEFT($G$5,1)="M",IF(VLOOKUP($G$5,'Definición técnica de imagenes'!$A$3:$G$17,6,FALSE)=0,"",VLOOKUP($G$5,'Definición técnica de imagenes'!$A$3:$G$17,6,FALSE)),IF($G$5="F1","","")),'Definición técnica de imagenes'!$F$16),"")</f>
        <v>800 x 600 px</v>
      </c>
      <c r="J40" s="90" t="s">
        <v>224</v>
      </c>
      <c r="K40" s="90" t="s">
        <v>204</v>
      </c>
    </row>
    <row r="41" spans="1:11" s="12" customFormat="1" ht="261" customHeight="1" x14ac:dyDescent="0.25">
      <c r="A41" s="75">
        <v>32</v>
      </c>
      <c r="B41" s="66" t="s">
        <v>210</v>
      </c>
      <c r="C41" s="66" t="s">
        <v>147</v>
      </c>
      <c r="D41" s="70" t="s">
        <v>152</v>
      </c>
      <c r="E41" s="70"/>
      <c r="F41" s="70" t="str">
        <f t="shared" si="0"/>
        <v>CN_11_09_CO_32_small</v>
      </c>
      <c r="G41" s="70" t="str">
        <f>IF(F41&lt;&gt;"",IF($G$4="Recurso",IF(LEFT($G$5,1)="M",VLOOKUP($G$5,'Definición técnica de imagenes'!$A$3:$G$17,5,FALSE),IF($G$5="F1",'Definición técnica de imagenes'!$E$15,'Definición técnica de imagenes'!$F$13)),'Definición técnica de imagenes'!$E$16),"")</f>
        <v>526 x 370 px</v>
      </c>
      <c r="H41" s="70" t="str">
        <f t="shared" si="1"/>
        <v>CN_11_09_CO_32_zoom</v>
      </c>
      <c r="I41" s="70" t="str">
        <f>IF(OR(B41&lt;&gt;"",J41&lt;&gt;""),IF($G$4="Recurso",IF(LEFT($G$5,1)="M",IF(VLOOKUP($G$5,'Definición técnica de imagenes'!$A$3:$G$17,6,FALSE)=0,"",VLOOKUP($G$5,'Definición técnica de imagenes'!$A$3:$G$17,6,FALSE)),IF($G$5="F1","","")),'Definición técnica de imagenes'!$F$16),"")</f>
        <v>800 x 600 px</v>
      </c>
      <c r="J41" s="90" t="s">
        <v>193</v>
      </c>
      <c r="K41" s="90" t="s">
        <v>223</v>
      </c>
    </row>
    <row r="42" spans="1:11" s="12" customFormat="1" ht="281.25" customHeight="1" x14ac:dyDescent="0.25">
      <c r="A42" s="75">
        <v>33</v>
      </c>
      <c r="B42" s="99" t="s">
        <v>222</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90" t="s">
        <v>194</v>
      </c>
      <c r="K42" s="68" t="s">
        <v>195</v>
      </c>
    </row>
    <row r="43" spans="1:11" s="12" customFormat="1" ht="233.25" customHeight="1" x14ac:dyDescent="0.25">
      <c r="A43" s="75">
        <v>34</v>
      </c>
      <c r="B43" s="97" t="s">
        <v>196</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90" t="s">
        <v>199</v>
      </c>
      <c r="K43" s="68"/>
    </row>
    <row r="44" spans="1:11" s="12" customFormat="1" x14ac:dyDescent="0.2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2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2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2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57150</xdr:colOff>
                <xdr:row>12</xdr:row>
                <xdr:rowOff>276225</xdr:rowOff>
              </from>
              <to>
                <xdr:col>9</xdr:col>
                <xdr:colOff>4343400</xdr:colOff>
                <xdr:row>12</xdr:row>
                <xdr:rowOff>1362075</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171450</xdr:colOff>
                <xdr:row>13</xdr:row>
                <xdr:rowOff>266700</xdr:rowOff>
              </from>
              <to>
                <xdr:col>9</xdr:col>
                <xdr:colOff>4743450</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7" r:id="rId8">
          <objectPr defaultSize="0" autoPict="0" r:id="rId9">
            <anchor moveWithCells="1" sizeWithCells="1">
              <from>
                <xdr:col>9</xdr:col>
                <xdr:colOff>123825</xdr:colOff>
                <xdr:row>14</xdr:row>
                <xdr:rowOff>209550</xdr:rowOff>
              </from>
              <to>
                <xdr:col>9</xdr:col>
                <xdr:colOff>4610100</xdr:colOff>
                <xdr:row>14</xdr:row>
                <xdr:rowOff>1628775</xdr:rowOff>
              </to>
            </anchor>
          </objectPr>
        </oleObject>
      </mc:Choice>
      <mc:Fallback>
        <oleObject progId="PBrush" shapeId="2067" r:id="rId8"/>
      </mc:Fallback>
    </mc:AlternateContent>
    <mc:AlternateContent xmlns:mc="http://schemas.openxmlformats.org/markup-compatibility/2006">
      <mc:Choice Requires="x14">
        <oleObject progId="PBrush" shapeId="2069" r:id="rId10">
          <objectPr defaultSize="0" r:id="rId11">
            <anchor moveWithCells="1" sizeWithCells="1">
              <from>
                <xdr:col>9</xdr:col>
                <xdr:colOff>123825</xdr:colOff>
                <xdr:row>15</xdr:row>
                <xdr:rowOff>400050</xdr:rowOff>
              </from>
              <to>
                <xdr:col>9</xdr:col>
                <xdr:colOff>4210050</xdr:colOff>
                <xdr:row>15</xdr:row>
                <xdr:rowOff>1114425</xdr:rowOff>
              </to>
            </anchor>
          </objectPr>
        </oleObject>
      </mc:Choice>
      <mc:Fallback>
        <oleObject progId="PBrush" shapeId="2069" r:id="rId10"/>
      </mc:Fallback>
    </mc:AlternateContent>
    <mc:AlternateContent xmlns:mc="http://schemas.openxmlformats.org/markup-compatibility/2006">
      <mc:Choice Requires="x14">
        <oleObject progId="PBrush" shapeId="2071" r:id="rId12">
          <objectPr defaultSize="0" autoPict="0" r:id="rId13">
            <anchor moveWithCells="1" sizeWithCells="1">
              <from>
                <xdr:col>9</xdr:col>
                <xdr:colOff>104775</xdr:colOff>
                <xdr:row>16</xdr:row>
                <xdr:rowOff>209550</xdr:rowOff>
              </from>
              <to>
                <xdr:col>9</xdr:col>
                <xdr:colOff>1781175</xdr:colOff>
                <xdr:row>16</xdr:row>
                <xdr:rowOff>1447800</xdr:rowOff>
              </to>
            </anchor>
          </objectPr>
        </oleObject>
      </mc:Choice>
      <mc:Fallback>
        <oleObject progId="PBrush" shapeId="2071" r:id="rId12"/>
      </mc:Fallback>
    </mc:AlternateContent>
    <mc:AlternateContent xmlns:mc="http://schemas.openxmlformats.org/markup-compatibility/2006">
      <mc:Choice Requires="x14">
        <oleObject progId="PBrush" shapeId="2073" r:id="rId14">
          <objectPr defaultSize="0" autoPict="0" r:id="rId15">
            <anchor moveWithCells="1" sizeWithCells="1">
              <from>
                <xdr:col>9</xdr:col>
                <xdr:colOff>228600</xdr:colOff>
                <xdr:row>17</xdr:row>
                <xdr:rowOff>190500</xdr:rowOff>
              </from>
              <to>
                <xdr:col>9</xdr:col>
                <xdr:colOff>2324100</xdr:colOff>
                <xdr:row>17</xdr:row>
                <xdr:rowOff>1162050</xdr:rowOff>
              </to>
            </anchor>
          </objectPr>
        </oleObject>
      </mc:Choice>
      <mc:Fallback>
        <oleObject progId="PBrush" shapeId="2073" r:id="rId14"/>
      </mc:Fallback>
    </mc:AlternateContent>
    <mc:AlternateContent xmlns:mc="http://schemas.openxmlformats.org/markup-compatibility/2006">
      <mc:Choice Requires="x14">
        <oleObject progId="PBrush" shapeId="2075" r:id="rId16">
          <objectPr defaultSize="0" autoPict="0" r:id="rId17">
            <anchor moveWithCells="1" sizeWithCells="1">
              <from>
                <xdr:col>9</xdr:col>
                <xdr:colOff>95250</xdr:colOff>
                <xdr:row>18</xdr:row>
                <xdr:rowOff>219075</xdr:rowOff>
              </from>
              <to>
                <xdr:col>9</xdr:col>
                <xdr:colOff>942975</xdr:colOff>
                <xdr:row>18</xdr:row>
                <xdr:rowOff>2076450</xdr:rowOff>
              </to>
            </anchor>
          </objectPr>
        </oleObject>
      </mc:Choice>
      <mc:Fallback>
        <oleObject progId="PBrush" shapeId="2075" r:id="rId16"/>
      </mc:Fallback>
    </mc:AlternateContent>
    <mc:AlternateContent xmlns:mc="http://schemas.openxmlformats.org/markup-compatibility/2006">
      <mc:Choice Requires="x14">
        <oleObject progId="PBrush" shapeId="2076" r:id="rId18">
          <objectPr defaultSize="0" autoPict="0" r:id="rId19">
            <anchor moveWithCells="1" sizeWithCells="1">
              <from>
                <xdr:col>9</xdr:col>
                <xdr:colOff>171450</xdr:colOff>
                <xdr:row>19</xdr:row>
                <xdr:rowOff>238125</xdr:rowOff>
              </from>
              <to>
                <xdr:col>9</xdr:col>
                <xdr:colOff>1562100</xdr:colOff>
                <xdr:row>19</xdr:row>
                <xdr:rowOff>1152525</xdr:rowOff>
              </to>
            </anchor>
          </objectPr>
        </oleObject>
      </mc:Choice>
      <mc:Fallback>
        <oleObject progId="PBrush" shapeId="2076" r:id="rId18"/>
      </mc:Fallback>
    </mc:AlternateContent>
    <mc:AlternateContent xmlns:mc="http://schemas.openxmlformats.org/markup-compatibility/2006">
      <mc:Choice Requires="x14">
        <oleObject progId="PBrush" shapeId="2100" r:id="rId20">
          <objectPr defaultSize="0" autoPict="0" r:id="rId21">
            <anchor moveWithCells="1" sizeWithCells="1">
              <from>
                <xdr:col>10</xdr:col>
                <xdr:colOff>85725</xdr:colOff>
                <xdr:row>27</xdr:row>
                <xdr:rowOff>1638300</xdr:rowOff>
              </from>
              <to>
                <xdr:col>10</xdr:col>
                <xdr:colOff>1990725</xdr:colOff>
                <xdr:row>27</xdr:row>
                <xdr:rowOff>2409825</xdr:rowOff>
              </to>
            </anchor>
          </objectPr>
        </oleObject>
      </mc:Choice>
      <mc:Fallback>
        <oleObject progId="PBrush" shapeId="2100" r:id="rId20"/>
      </mc:Fallback>
    </mc:AlternateContent>
    <mc:AlternateContent xmlns:mc="http://schemas.openxmlformats.org/markup-compatibility/2006">
      <mc:Choice Requires="x14">
        <oleObject progId="PBrush" shapeId="2101" r:id="rId22">
          <objectPr defaultSize="0" autoPict="0" r:id="rId23">
            <anchor moveWithCells="1" sizeWithCells="1">
              <from>
                <xdr:col>9</xdr:col>
                <xdr:colOff>257175</xdr:colOff>
                <xdr:row>31</xdr:row>
                <xdr:rowOff>266700</xdr:rowOff>
              </from>
              <to>
                <xdr:col>9</xdr:col>
                <xdr:colOff>2552700</xdr:colOff>
                <xdr:row>31</xdr:row>
                <xdr:rowOff>2162175</xdr:rowOff>
              </to>
            </anchor>
          </objectPr>
        </oleObject>
      </mc:Choice>
      <mc:Fallback>
        <oleObject progId="PBrush" shapeId="2101" r:id="rId22"/>
      </mc:Fallback>
    </mc:AlternateContent>
    <mc:AlternateContent xmlns:mc="http://schemas.openxmlformats.org/markup-compatibility/2006">
      <mc:Choice Requires="x14">
        <oleObject progId="PBrush" shapeId="2103" r:id="rId24">
          <objectPr defaultSize="0" autoPict="0" r:id="rId25">
            <anchor moveWithCells="1" sizeWithCells="1">
              <from>
                <xdr:col>9</xdr:col>
                <xdr:colOff>314325</xdr:colOff>
                <xdr:row>32</xdr:row>
                <xdr:rowOff>200025</xdr:rowOff>
              </from>
              <to>
                <xdr:col>9</xdr:col>
                <xdr:colOff>2495550</xdr:colOff>
                <xdr:row>32</xdr:row>
                <xdr:rowOff>1762125</xdr:rowOff>
              </to>
            </anchor>
          </objectPr>
        </oleObject>
      </mc:Choice>
      <mc:Fallback>
        <oleObject progId="PBrush" shapeId="2103" r:id="rId24"/>
      </mc:Fallback>
    </mc:AlternateContent>
    <mc:AlternateContent xmlns:mc="http://schemas.openxmlformats.org/markup-compatibility/2006">
      <mc:Choice Requires="x14">
        <oleObject progId="PBrush" shapeId="2106" r:id="rId26">
          <objectPr defaultSize="0" autoPict="0" r:id="rId27">
            <anchor moveWithCells="1" sizeWithCells="1">
              <from>
                <xdr:col>9</xdr:col>
                <xdr:colOff>180975</xdr:colOff>
                <xdr:row>33</xdr:row>
                <xdr:rowOff>314325</xdr:rowOff>
              </from>
              <to>
                <xdr:col>9</xdr:col>
                <xdr:colOff>3095625</xdr:colOff>
                <xdr:row>33</xdr:row>
                <xdr:rowOff>2352675</xdr:rowOff>
              </to>
            </anchor>
          </objectPr>
        </oleObject>
      </mc:Choice>
      <mc:Fallback>
        <oleObject progId="PBrush" shapeId="2106" r:id="rId26"/>
      </mc:Fallback>
    </mc:AlternateContent>
    <mc:AlternateContent xmlns:mc="http://schemas.openxmlformats.org/markup-compatibility/2006">
      <mc:Choice Requires="x14">
        <oleObject progId="PBrush" shapeId="2107" r:id="rId28">
          <objectPr defaultSize="0" autoPict="0" r:id="rId29">
            <anchor moveWithCells="1" sizeWithCells="1">
              <from>
                <xdr:col>9</xdr:col>
                <xdr:colOff>38100</xdr:colOff>
                <xdr:row>37</xdr:row>
                <xdr:rowOff>390525</xdr:rowOff>
              </from>
              <to>
                <xdr:col>9</xdr:col>
                <xdr:colOff>4781550</xdr:colOff>
                <xdr:row>37</xdr:row>
                <xdr:rowOff>1381125</xdr:rowOff>
              </to>
            </anchor>
          </objectPr>
        </oleObject>
      </mc:Choice>
      <mc:Fallback>
        <oleObject progId="PBrush" shapeId="2107" r:id="rId28"/>
      </mc:Fallback>
    </mc:AlternateContent>
    <mc:AlternateContent xmlns:mc="http://schemas.openxmlformats.org/markup-compatibility/2006">
      <mc:Choice Requires="x14">
        <oleObject progId="PBrush" shapeId="2108" r:id="rId30">
          <objectPr defaultSize="0" autoPict="0" r:id="rId31">
            <anchor moveWithCells="1" sizeWithCells="1">
              <from>
                <xdr:col>9</xdr:col>
                <xdr:colOff>114300</xdr:colOff>
                <xdr:row>38</xdr:row>
                <xdr:rowOff>247650</xdr:rowOff>
              </from>
              <to>
                <xdr:col>9</xdr:col>
                <xdr:colOff>4248150</xdr:colOff>
                <xdr:row>38</xdr:row>
                <xdr:rowOff>1514475</xdr:rowOff>
              </to>
            </anchor>
          </objectPr>
        </oleObject>
      </mc:Choice>
      <mc:Fallback>
        <oleObject progId="PBrush" shapeId="2108" r:id="rId30"/>
      </mc:Fallback>
    </mc:AlternateContent>
    <mc:AlternateContent xmlns:mc="http://schemas.openxmlformats.org/markup-compatibility/2006">
      <mc:Choice Requires="x14">
        <oleObject progId="PBrush" shapeId="2110" r:id="rId32">
          <objectPr defaultSize="0" autoPict="0" r:id="rId33">
            <anchor moveWithCells="1" sizeWithCells="1">
              <from>
                <xdr:col>9</xdr:col>
                <xdr:colOff>390525</xdr:colOff>
                <xdr:row>39</xdr:row>
                <xdr:rowOff>266700</xdr:rowOff>
              </from>
              <to>
                <xdr:col>9</xdr:col>
                <xdr:colOff>3209925</xdr:colOff>
                <xdr:row>39</xdr:row>
                <xdr:rowOff>2333625</xdr:rowOff>
              </to>
            </anchor>
          </objectPr>
        </oleObject>
      </mc:Choice>
      <mc:Fallback>
        <oleObject progId="PBrush" shapeId="2110" r:id="rId3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15" t="s">
        <v>38</v>
      </c>
      <c r="B1" s="116"/>
      <c r="C1" s="116"/>
      <c r="D1" s="116"/>
      <c r="E1" s="116"/>
      <c r="F1" s="117"/>
    </row>
    <row r="2" spans="1:11" x14ac:dyDescent="0.25">
      <c r="A2" s="32" t="s">
        <v>42</v>
      </c>
      <c r="B2" s="33"/>
      <c r="C2" s="118" t="s">
        <v>13</v>
      </c>
      <c r="D2" s="119"/>
      <c r="E2" s="120"/>
      <c r="F2" s="34"/>
    </row>
    <row r="3" spans="1:11" ht="63" x14ac:dyDescent="0.25">
      <c r="A3" s="35" t="s">
        <v>43</v>
      </c>
      <c r="B3" s="33"/>
      <c r="C3" s="124" t="s">
        <v>14</v>
      </c>
      <c r="D3" s="125"/>
      <c r="E3" s="126"/>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27" t="str">
        <f>CONCATENATE(H21,"_",I21,"_",J21,"_CO")</f>
        <v>CN_07_04_CO</v>
      </c>
      <c r="E5" s="128"/>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13" t="str">
        <f>CONCATENATE("SolicitudGrafica_",D5,".xls")</f>
        <v>SolicitudGrafica_CN_07_04_CO.xls</v>
      </c>
      <c r="E7" s="113"/>
      <c r="F7" s="114"/>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15" t="s">
        <v>41</v>
      </c>
      <c r="B13" s="116"/>
      <c r="C13" s="116"/>
      <c r="D13" s="116"/>
      <c r="E13" s="116"/>
      <c r="F13" s="117"/>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18" t="s">
        <v>49</v>
      </c>
      <c r="D15" s="119"/>
      <c r="E15" s="119"/>
      <c r="F15" s="120"/>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21" t="str">
        <f>CONCATENATE(H21,"_",I21,"_",J21,"_",K45)</f>
        <v>CN_07_04_REC10</v>
      </c>
      <c r="E17" s="122"/>
      <c r="F17" s="123"/>
      <c r="J17" s="24">
        <v>14</v>
      </c>
      <c r="K17" s="24">
        <v>14</v>
      </c>
    </row>
    <row r="18" spans="1:11" ht="79.5" thickBot="1" x14ac:dyDescent="0.3">
      <c r="A18" s="35" t="s">
        <v>48</v>
      </c>
      <c r="B18" s="33"/>
      <c r="C18" s="64" t="s">
        <v>128</v>
      </c>
      <c r="D18" s="113" t="str">
        <f>CONCATENATE("SolicitudGrafica_",D17,".xls")</f>
        <v>SolicitudGrafica_CN_07_04_REC10.xls</v>
      </c>
      <c r="E18" s="113"/>
      <c r="F18" s="114"/>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9" t="s">
        <v>56</v>
      </c>
      <c r="B1" s="129" t="s">
        <v>63</v>
      </c>
      <c r="C1" s="129" t="s">
        <v>64</v>
      </c>
      <c r="D1" s="129" t="s">
        <v>5</v>
      </c>
      <c r="E1" s="129" t="s">
        <v>65</v>
      </c>
      <c r="F1" s="129" t="s">
        <v>66</v>
      </c>
      <c r="G1" s="129" t="s">
        <v>67</v>
      </c>
      <c r="H1" s="130" t="s">
        <v>68</v>
      </c>
      <c r="I1" s="130"/>
      <c r="J1" s="130"/>
    </row>
    <row r="2" spans="1:11" x14ac:dyDescent="0.25">
      <c r="A2" s="129"/>
      <c r="B2" s="129"/>
      <c r="C2" s="129"/>
      <c r="D2" s="129"/>
      <c r="E2" s="129"/>
      <c r="F2" s="129"/>
      <c r="G2" s="129"/>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2015-03-13T13:07:21Z</dcterms:modified>
</cp:coreProperties>
</file>